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DATA SAMRS\Projekty\2021\EU MD Projekt\Metodika partneri\FINAL - komplet dokumenty\Prílohy výzvy\"/>
    </mc:Choice>
  </mc:AlternateContent>
  <bookViews>
    <workbookView xWindow="0" yWindow="0" windowWidth="19140" windowHeight="6735"/>
  </bookViews>
  <sheets>
    <sheet name="budget" sheetId="3" r:id="rId1"/>
  </sheets>
  <definedNames>
    <definedName name="_xlnm._FilterDatabase" localSheetId="0" hidden="1">budget!#REF!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4" i="3" l="1"/>
  <c r="F32" i="3" l="1"/>
  <c r="G32" i="3"/>
  <c r="E32" i="3"/>
  <c r="E6" i="3"/>
  <c r="G9" i="3" l="1"/>
  <c r="F9" i="3"/>
  <c r="G8" i="3"/>
  <c r="F8" i="3"/>
  <c r="G7" i="3"/>
  <c r="G6" i="3"/>
  <c r="F7" i="3"/>
  <c r="F6" i="3"/>
  <c r="G18" i="3" l="1"/>
  <c r="F18" i="3"/>
  <c r="G13" i="3"/>
  <c r="F13" i="3"/>
  <c r="E9" i="3"/>
  <c r="E29" i="3"/>
  <c r="E28" i="3"/>
  <c r="E26" i="3"/>
  <c r="F26" i="3" s="1"/>
  <c r="E25" i="3"/>
  <c r="G25" i="3" s="1"/>
  <c r="E24" i="3"/>
  <c r="E22" i="3"/>
  <c r="G22" i="3" s="1"/>
  <c r="E21" i="3"/>
  <c r="G21" i="3" s="1"/>
  <c r="E20" i="3"/>
  <c r="E18" i="3"/>
  <c r="E17" i="3"/>
  <c r="E16" i="3"/>
  <c r="E15" i="3"/>
  <c r="E13" i="3"/>
  <c r="E12" i="3"/>
  <c r="G12" i="3" s="1"/>
  <c r="E11" i="3"/>
  <c r="F11" i="3" s="1"/>
  <c r="E8" i="3"/>
  <c r="E7" i="3"/>
  <c r="E31" i="3" l="1"/>
  <c r="F22" i="3"/>
  <c r="F21" i="3"/>
  <c r="G11" i="3"/>
  <c r="F12" i="3"/>
  <c r="G26" i="3"/>
  <c r="F25" i="3"/>
  <c r="E34" i="3" l="1"/>
  <c r="G31" i="3"/>
  <c r="G34" i="3" s="1"/>
  <c r="F31" i="3"/>
</calcChain>
</file>

<file path=xl/sharedStrings.xml><?xml version="1.0" encoding="utf-8"?>
<sst xmlns="http://schemas.openxmlformats.org/spreadsheetml/2006/main" count="79" uniqueCount="64">
  <si>
    <t># of units</t>
  </si>
  <si>
    <t>Unit value
(in EUR)</t>
  </si>
  <si>
    <t>Result 4.1.</t>
  </si>
  <si>
    <t>Activity 4.1.2.</t>
  </si>
  <si>
    <t>Result 4.2.</t>
  </si>
  <si>
    <t>Result 4.3.</t>
  </si>
  <si>
    <t>Result 4.4.</t>
  </si>
  <si>
    <t>Activity 4.4.1.</t>
  </si>
  <si>
    <t>Activity 4.4.2.</t>
  </si>
  <si>
    <t>Indirect costs</t>
  </si>
  <si>
    <t>Unit</t>
  </si>
  <si>
    <t>Total Cost
(in EUR)</t>
  </si>
  <si>
    <t>Direct costs Subtotal</t>
  </si>
  <si>
    <t>per month</t>
  </si>
  <si>
    <t>per trip</t>
  </si>
  <si>
    <t>per participant</t>
  </si>
  <si>
    <t>per training</t>
  </si>
  <si>
    <t>per workshop</t>
  </si>
  <si>
    <t>Activity 4.2.1. trainings</t>
  </si>
  <si>
    <t>Activity 4.2.1. mentors</t>
  </si>
  <si>
    <t>Activity 4.2.2. mentors</t>
  </si>
  <si>
    <t xml:space="preserve"> </t>
  </si>
  <si>
    <t>Activity 4.3.1. trainings</t>
  </si>
  <si>
    <t>Activity 4.3.1. mentors</t>
  </si>
  <si>
    <t>Activity 4.3.2. mentors</t>
  </si>
  <si>
    <t>per hour</t>
  </si>
  <si>
    <t>per grant</t>
  </si>
  <si>
    <t>Activity 4.1.3. workshop</t>
  </si>
  <si>
    <t>Activity 4.1.3. platform</t>
  </si>
  <si>
    <t>Activity 4.1.1. study visit</t>
  </si>
  <si>
    <t>Local office (Rental, Equipment, Supplies)</t>
  </si>
  <si>
    <t>Travel - mentors (local travel)</t>
  </si>
  <si>
    <t>Travel - monitoring (local)</t>
  </si>
  <si>
    <t>Costs TOTAL</t>
  </si>
  <si>
    <t>Salaries</t>
  </si>
  <si>
    <t xml:space="preserve">per month </t>
  </si>
  <si>
    <t>Project Assistent (Partner) 100%</t>
  </si>
  <si>
    <t>Financial Manager (Partner) 75%</t>
  </si>
  <si>
    <t>Communication Manager (Partner) 25%</t>
  </si>
  <si>
    <t>1 trip per month per organization (25) x 15 months</t>
  </si>
  <si>
    <t>4 monitoring trips per month x 15 months</t>
  </si>
  <si>
    <t>20 participants x local travel+premises rental + refreshments + trainer's fee</t>
  </si>
  <si>
    <t>100 participants x local travel + premises rental + refreshments</t>
  </si>
  <si>
    <t>platform manager's fee x 15 months</t>
  </si>
  <si>
    <t>10 well established organizations x 120 hours /2 (approximate division between business skills mentoring and content creation mentoring)</t>
  </si>
  <si>
    <t>15 startups x 60 hours/2 (approximate division between business skills mentoring and content creation mentoring)</t>
  </si>
  <si>
    <t>25 participants x local travel+premises rental + refreshments + trainer's fee</t>
  </si>
  <si>
    <t xml:space="preserve">Project Manager (Partner) 100% </t>
  </si>
  <si>
    <t>This budget line includes trainings of participants from Activity 4.2.2.</t>
  </si>
  <si>
    <t>This budget line includes trainings of participants from Activity 4.3.2.</t>
  </si>
  <si>
    <t>17 months is the actual implementation phase of the project on the ground</t>
  </si>
  <si>
    <t>17 months x 0.75 worktime</t>
  </si>
  <si>
    <t>17 months x 0.25 worktime</t>
  </si>
  <si>
    <t>20 participants x airtravel+per diems+local travel+fees for visited organizations</t>
  </si>
  <si>
    <t>Year 1</t>
  </si>
  <si>
    <t>Year 2</t>
  </si>
  <si>
    <t>Stĺpec1</t>
  </si>
  <si>
    <t>Stĺpec2</t>
  </si>
  <si>
    <t>Stĺpec3</t>
  </si>
  <si>
    <t>Stĺpec4</t>
  </si>
  <si>
    <t>Stĺpec9</t>
  </si>
  <si>
    <t>Stĺpec10</t>
  </si>
  <si>
    <t>Stĺpec11</t>
  </si>
  <si>
    <t>1,5%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</si>
</sst>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GBP&quot;* #,##0.00_);_(&quot;GBP&quot;* \(#,##0.00\);_(&quot;GBP&quot;* &quot;-&quot;??_);_(@_)"/>
    <numFmt numFmtId="165" formatCode="_([$€-2]\ * #,##0.00_);_([$€-2]\ * \(#,##0.00\);_([$€-2]\ * &quot;-&quot;??_);_(@_)"/>
    <numFmt numFmtId="166" formatCode="_-[$€-2]\ * #,##0.00_-;\-[$€-2]\ * #,##0.00_-;_-[$€-2]\ * &quot;-&quot;??_-;_-@_-"/>
  </numFmts>
  <fonts count="7" x14ac:knownFonts="1">
    <font>
      <sz val="12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/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3" fillId="2" borderId="1" xfId="0" applyFont="1" applyFill="1" applyBorder="1"/>
    <xf numFmtId="0" fontId="5" fillId="2" borderId="1" xfId="0" applyFont="1" applyFill="1" applyBorder="1" applyAlignment="1">
      <alignment horizontal="center" vertical="top"/>
    </xf>
    <xf numFmtId="165" fontId="5" fillId="2" borderId="1" xfId="1" applyNumberFormat="1" applyFont="1" applyFill="1" applyBorder="1" applyAlignment="1">
      <alignment horizontal="center" vertical="top" wrapText="1"/>
    </xf>
    <xf numFmtId="165" fontId="5" fillId="2" borderId="0" xfId="1" applyNumberFormat="1" applyFont="1" applyFill="1" applyBorder="1" applyAlignment="1">
      <alignment horizontal="center" vertical="top" wrapText="1"/>
    </xf>
    <xf numFmtId="166" fontId="3" fillId="0" borderId="0" xfId="0" applyNumberFormat="1" applyFont="1"/>
    <xf numFmtId="0" fontId="3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right" vertical="top"/>
    </xf>
    <xf numFmtId="165" fontId="6" fillId="0" borderId="1" xfId="1" applyNumberFormat="1" applyFont="1" applyFill="1" applyBorder="1" applyAlignment="1">
      <alignment horizontal="right" vertical="top" wrapText="1"/>
    </xf>
    <xf numFmtId="165" fontId="3" fillId="0" borderId="1" xfId="1" applyNumberFormat="1" applyFont="1" applyBorder="1"/>
    <xf numFmtId="165" fontId="3" fillId="0" borderId="0" xfId="1" applyNumberFormat="1" applyFont="1" applyBorder="1"/>
    <xf numFmtId="0" fontId="3" fillId="0" borderId="1" xfId="0" applyFont="1" applyBorder="1" applyAlignment="1">
      <alignment horizontal="right"/>
    </xf>
    <xf numFmtId="165" fontId="3" fillId="0" borderId="1" xfId="1" applyNumberFormat="1" applyFont="1" applyBorder="1" applyAlignment="1">
      <alignment horizontal="right"/>
    </xf>
    <xf numFmtId="49" fontId="3" fillId="0" borderId="0" xfId="0" applyNumberFormat="1" applyFont="1"/>
    <xf numFmtId="0" fontId="3" fillId="2" borderId="1" xfId="0" applyFont="1" applyFill="1" applyBorder="1" applyAlignment="1">
      <alignment horizontal="right"/>
    </xf>
    <xf numFmtId="165" fontId="3" fillId="2" borderId="1" xfId="1" applyNumberFormat="1" applyFont="1" applyFill="1" applyBorder="1" applyAlignment="1">
      <alignment horizontal="right"/>
    </xf>
    <xf numFmtId="165" fontId="3" fillId="2" borderId="1" xfId="1" applyNumberFormat="1" applyFont="1" applyFill="1" applyBorder="1"/>
    <xf numFmtId="165" fontId="3" fillId="2" borderId="0" xfId="1" applyNumberFormat="1" applyFont="1" applyFill="1" applyBorder="1"/>
    <xf numFmtId="165" fontId="3" fillId="4" borderId="1" xfId="1" applyNumberFormat="1" applyFont="1" applyFill="1" applyBorder="1"/>
    <xf numFmtId="0" fontId="3" fillId="0" borderId="1" xfId="0" applyFont="1" applyBorder="1" applyAlignment="1">
      <alignment wrapText="1"/>
    </xf>
    <xf numFmtId="0" fontId="3" fillId="3" borderId="1" xfId="0" applyFont="1" applyFill="1" applyBorder="1"/>
    <xf numFmtId="165" fontId="3" fillId="3" borderId="1" xfId="1" applyNumberFormat="1" applyFont="1" applyFill="1" applyBorder="1"/>
    <xf numFmtId="9" fontId="3" fillId="0" borderId="1" xfId="0" applyNumberFormat="1" applyFont="1" applyBorder="1"/>
    <xf numFmtId="165" fontId="4" fillId="3" borderId="1" xfId="1" applyNumberFormat="1" applyFont="1" applyFill="1" applyBorder="1"/>
    <xf numFmtId="165" fontId="3" fillId="0" borderId="0" xfId="0" applyNumberFormat="1" applyFont="1"/>
  </cellXfs>
  <cellStyles count="2">
    <cellStyle name="Mena" xfId="1" builtinId="4"/>
    <cellStyle name="Normálna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([$€-2]\ * #,##0.00_);_([$€-2]\ * \(#,##0.00\);_([$€-2]\ 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([$€-2]\ * #,##0.00_);_([$€-2]\ * \(#,##0.00\);_([$€-2]\ 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([$€-2]\ * #,##0.00_);_([$€-2]\ * \(#,##0.00\);_([$€-2]\ 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([$€-2]\ * #,##0.00_);_([$€-2]\ * \(#,##0.00\);_([$€-2]\ 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892175</xdr:colOff>
      <xdr:row>0</xdr:row>
      <xdr:rowOff>670688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091" t="9874" r="29424" b="23204"/>
        <a:stretch/>
      </xdr:blipFill>
      <xdr:spPr bwMode="auto">
        <a:xfrm>
          <a:off x="0" y="0"/>
          <a:ext cx="3596306" cy="6706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uľka1" displayName="Tabuľka1" ref="A2:G34" totalsRowShown="0" headerRowDxfId="8" dataDxfId="7" dataCellStyle="Mena">
  <autoFilter ref="A2:G34"/>
  <tableColumns count="7">
    <tableColumn id="1" name="Stĺpec1" dataDxfId="6"/>
    <tableColumn id="2" name="Stĺpec2" dataDxfId="5"/>
    <tableColumn id="3" name="Stĺpec3" dataDxfId="4"/>
    <tableColumn id="4" name="Stĺpec4" dataDxfId="3" dataCellStyle="Mena"/>
    <tableColumn id="9" name="Stĺpec9" dataDxfId="2" dataCellStyle="Mena"/>
    <tableColumn id="10" name="Stĺpec10" dataDxfId="1" dataCellStyle="Mena"/>
    <tableColumn id="11" name="Stĺpec11" dataDxfId="0" dataCellStyle="Mena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abSelected="1" zoomScale="118" zoomScaleNormal="160" workbookViewId="0">
      <selection activeCell="F1" sqref="F1"/>
    </sheetView>
  </sheetViews>
  <sheetFormatPr defaultColWidth="10.875" defaultRowHeight="12.75" x14ac:dyDescent="0.2"/>
  <cols>
    <col min="1" max="1" width="35.5" style="1" customWidth="1"/>
    <col min="2" max="2" width="19.125" style="1" customWidth="1"/>
    <col min="3" max="3" width="10.875" style="1"/>
    <col min="4" max="4" width="13.875" style="1" bestFit="1" customWidth="1"/>
    <col min="5" max="5" width="14.875" style="1" bestFit="1" customWidth="1"/>
    <col min="6" max="7" width="14.875" style="1" customWidth="1"/>
    <col min="8" max="8" width="13" style="1" customWidth="1"/>
    <col min="9" max="9" width="12.375" style="1" customWidth="1"/>
    <col min="10" max="10" width="14.125" style="1" customWidth="1"/>
    <col min="11" max="14" width="10.875" style="1"/>
    <col min="15" max="15" width="14.375" style="1" customWidth="1"/>
    <col min="16" max="16384" width="10.875" style="1"/>
  </cols>
  <sheetData>
    <row r="1" spans="1:18" ht="60" customHeight="1" x14ac:dyDescent="0.2"/>
    <row r="2" spans="1:18" x14ac:dyDescent="0.2">
      <c r="A2" s="2" t="s">
        <v>56</v>
      </c>
      <c r="B2" s="3" t="s">
        <v>57</v>
      </c>
      <c r="C2" s="3" t="s">
        <v>58</v>
      </c>
      <c r="D2" s="3" t="s">
        <v>59</v>
      </c>
      <c r="E2" s="3" t="s">
        <v>60</v>
      </c>
      <c r="F2" s="4" t="s">
        <v>61</v>
      </c>
      <c r="G2" s="4" t="s">
        <v>62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">
      <c r="A3" s="2"/>
      <c r="B3" s="3"/>
      <c r="C3" s="3"/>
      <c r="D3" s="3"/>
      <c r="E3" s="3"/>
      <c r="F3" s="4"/>
      <c r="G3" s="4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25.5" x14ac:dyDescent="0.2">
      <c r="A4" s="5"/>
      <c r="B4" s="6" t="s">
        <v>10</v>
      </c>
      <c r="C4" s="6" t="s">
        <v>0</v>
      </c>
      <c r="D4" s="7" t="s">
        <v>1</v>
      </c>
      <c r="E4" s="7" t="s">
        <v>11</v>
      </c>
      <c r="F4" s="8" t="s">
        <v>54</v>
      </c>
      <c r="G4" s="8" t="s">
        <v>55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x14ac:dyDescent="0.2">
      <c r="A5" s="9" t="s">
        <v>34</v>
      </c>
      <c r="B5" s="10"/>
      <c r="C5" s="10"/>
      <c r="D5" s="11"/>
      <c r="E5" s="11"/>
      <c r="F5" s="12"/>
      <c r="G5" s="12"/>
      <c r="H5" s="13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x14ac:dyDescent="0.2">
      <c r="A6" s="14" t="s">
        <v>47</v>
      </c>
      <c r="B6" s="15" t="s">
        <v>35</v>
      </c>
      <c r="C6" s="16">
        <v>17</v>
      </c>
      <c r="D6" s="17">
        <v>4500</v>
      </c>
      <c r="E6" s="18">
        <f>C6*D6</f>
        <v>76500</v>
      </c>
      <c r="F6" s="19">
        <f>D6*7</f>
        <v>31500</v>
      </c>
      <c r="G6" s="19">
        <f>D6*10</f>
        <v>45000</v>
      </c>
      <c r="H6" s="13"/>
      <c r="I6" s="2" t="s">
        <v>50</v>
      </c>
      <c r="J6" s="2"/>
      <c r="K6" s="2"/>
      <c r="L6" s="2"/>
      <c r="M6" s="2"/>
      <c r="N6" s="2"/>
      <c r="O6" s="2"/>
      <c r="P6" s="2"/>
      <c r="Q6" s="2"/>
      <c r="R6" s="2"/>
    </row>
    <row r="7" spans="1:18" x14ac:dyDescent="0.2">
      <c r="A7" s="5" t="s">
        <v>36</v>
      </c>
      <c r="B7" s="5" t="s">
        <v>35</v>
      </c>
      <c r="C7" s="20">
        <v>17</v>
      </c>
      <c r="D7" s="21">
        <v>2600</v>
      </c>
      <c r="E7" s="18">
        <f>C7*D7</f>
        <v>44200</v>
      </c>
      <c r="F7" s="19">
        <f>D7*7</f>
        <v>18200</v>
      </c>
      <c r="G7" s="19">
        <f>D7*10</f>
        <v>26000</v>
      </c>
      <c r="H7" s="13"/>
      <c r="I7" s="2" t="s">
        <v>50</v>
      </c>
      <c r="J7" s="2"/>
      <c r="K7" s="2"/>
      <c r="L7" s="22"/>
      <c r="M7" s="2"/>
      <c r="N7" s="2"/>
      <c r="O7" s="2"/>
      <c r="P7" s="2"/>
      <c r="Q7" s="2"/>
      <c r="R7" s="2"/>
    </row>
    <row r="8" spans="1:18" x14ac:dyDescent="0.2">
      <c r="A8" s="5" t="s">
        <v>37</v>
      </c>
      <c r="B8" s="5" t="s">
        <v>13</v>
      </c>
      <c r="C8" s="20">
        <v>12.75</v>
      </c>
      <c r="D8" s="21">
        <v>2600</v>
      </c>
      <c r="E8" s="18">
        <f>C8*D8</f>
        <v>33150</v>
      </c>
      <c r="F8" s="19">
        <f>D8*5.25</f>
        <v>13650</v>
      </c>
      <c r="G8" s="19">
        <f>D8*7.5</f>
        <v>19500</v>
      </c>
      <c r="H8" s="13"/>
      <c r="I8" s="2" t="s">
        <v>51</v>
      </c>
      <c r="J8" s="2"/>
      <c r="K8" s="2"/>
      <c r="L8" s="22"/>
      <c r="M8" s="2"/>
      <c r="N8" s="2"/>
      <c r="O8" s="2"/>
      <c r="P8" s="2"/>
      <c r="Q8" s="2"/>
      <c r="R8" s="2"/>
    </row>
    <row r="9" spans="1:18" x14ac:dyDescent="0.2">
      <c r="A9" s="5" t="s">
        <v>38</v>
      </c>
      <c r="B9" s="5" t="s">
        <v>13</v>
      </c>
      <c r="C9" s="20">
        <v>4.25</v>
      </c>
      <c r="D9" s="21">
        <v>2600</v>
      </c>
      <c r="E9" s="18">
        <f>C9*D9</f>
        <v>11050</v>
      </c>
      <c r="F9" s="19">
        <f>D9*1.75</f>
        <v>4550</v>
      </c>
      <c r="G9" s="19">
        <f>D9*2.5</f>
        <v>6500</v>
      </c>
      <c r="H9" s="13"/>
      <c r="I9" s="2" t="s">
        <v>52</v>
      </c>
      <c r="J9" s="2"/>
      <c r="K9" s="2"/>
      <c r="L9" s="22"/>
      <c r="M9" s="2"/>
      <c r="N9" s="2"/>
      <c r="O9" s="2"/>
      <c r="P9" s="2"/>
      <c r="Q9" s="2"/>
      <c r="R9" s="2"/>
    </row>
    <row r="10" spans="1:18" x14ac:dyDescent="0.2">
      <c r="A10" s="9"/>
      <c r="B10" s="9"/>
      <c r="C10" s="23"/>
      <c r="D10" s="24"/>
      <c r="E10" s="25"/>
      <c r="F10" s="26"/>
      <c r="G10" s="26"/>
      <c r="H10" s="13"/>
      <c r="I10" s="2"/>
      <c r="J10" s="2"/>
      <c r="K10" s="2"/>
      <c r="L10" s="22"/>
      <c r="M10" s="2"/>
      <c r="N10" s="2"/>
      <c r="O10" s="2"/>
      <c r="P10" s="2"/>
      <c r="Q10" s="2"/>
      <c r="R10" s="2"/>
    </row>
    <row r="11" spans="1:18" x14ac:dyDescent="0.2">
      <c r="A11" s="5" t="s">
        <v>31</v>
      </c>
      <c r="B11" s="5" t="s">
        <v>14</v>
      </c>
      <c r="C11" s="20">
        <v>375</v>
      </c>
      <c r="D11" s="21">
        <v>139</v>
      </c>
      <c r="E11" s="18">
        <f>C11*D11</f>
        <v>52125</v>
      </c>
      <c r="F11" s="19">
        <f>E11/15*5</f>
        <v>17375</v>
      </c>
      <c r="G11" s="19">
        <f>E11/15*10</f>
        <v>34750</v>
      </c>
      <c r="H11" s="13"/>
      <c r="I11" s="2" t="s">
        <v>39</v>
      </c>
      <c r="J11" s="2"/>
      <c r="K11" s="2"/>
      <c r="L11" s="2"/>
      <c r="M11" s="2"/>
      <c r="N11" s="2"/>
      <c r="O11" s="2"/>
      <c r="P11" s="2"/>
      <c r="Q11" s="2"/>
      <c r="R11" s="2"/>
    </row>
    <row r="12" spans="1:18" ht="15.95" customHeight="1" x14ac:dyDescent="0.2">
      <c r="A12" s="5" t="s">
        <v>32</v>
      </c>
      <c r="B12" s="5" t="s">
        <v>14</v>
      </c>
      <c r="C12" s="5">
        <v>60</v>
      </c>
      <c r="D12" s="18">
        <v>139</v>
      </c>
      <c r="E12" s="27">
        <f>C12*D12</f>
        <v>8340</v>
      </c>
      <c r="F12" s="19">
        <f>E12/15*5</f>
        <v>2780</v>
      </c>
      <c r="G12" s="19">
        <f>E12/15*10</f>
        <v>5560</v>
      </c>
      <c r="H12" s="13"/>
      <c r="I12" s="2" t="s">
        <v>40</v>
      </c>
      <c r="J12" s="2"/>
      <c r="K12" s="2"/>
      <c r="L12" s="2"/>
      <c r="M12" s="2"/>
      <c r="N12" s="2"/>
      <c r="O12" s="2"/>
      <c r="P12" s="2"/>
      <c r="Q12" s="2"/>
      <c r="R12" s="2"/>
    </row>
    <row r="13" spans="1:18" x14ac:dyDescent="0.2">
      <c r="A13" s="28" t="s">
        <v>30</v>
      </c>
      <c r="B13" s="5" t="s">
        <v>13</v>
      </c>
      <c r="C13" s="5">
        <v>17</v>
      </c>
      <c r="D13" s="18">
        <v>1000</v>
      </c>
      <c r="E13" s="27">
        <f>C13*D13</f>
        <v>17000</v>
      </c>
      <c r="F13" s="19">
        <f>D13*5</f>
        <v>5000</v>
      </c>
      <c r="G13" s="19">
        <f>D13*12</f>
        <v>12000</v>
      </c>
      <c r="H13" s="13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x14ac:dyDescent="0.2">
      <c r="A14" s="9" t="s">
        <v>2</v>
      </c>
      <c r="B14" s="9"/>
      <c r="C14" s="9"/>
      <c r="D14" s="25"/>
      <c r="E14" s="25"/>
      <c r="F14" s="26"/>
      <c r="G14" s="26"/>
      <c r="H14" s="13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x14ac:dyDescent="0.2">
      <c r="A15" s="5" t="s">
        <v>29</v>
      </c>
      <c r="B15" s="5" t="s">
        <v>15</v>
      </c>
      <c r="C15" s="5">
        <v>20</v>
      </c>
      <c r="D15" s="18">
        <v>1500</v>
      </c>
      <c r="E15" s="18">
        <f>C15*D15</f>
        <v>30000</v>
      </c>
      <c r="F15" s="19">
        <v>0</v>
      </c>
      <c r="G15" s="19">
        <v>30000</v>
      </c>
      <c r="H15" s="13"/>
      <c r="I15" s="2" t="s">
        <v>53</v>
      </c>
      <c r="J15" s="2"/>
      <c r="K15" s="2"/>
      <c r="L15" s="2"/>
      <c r="M15" s="2"/>
      <c r="N15" s="2"/>
      <c r="O15" s="2"/>
      <c r="P15" s="2"/>
      <c r="Q15" s="2"/>
      <c r="R15" s="2"/>
    </row>
    <row r="16" spans="1:18" x14ac:dyDescent="0.2">
      <c r="A16" s="5" t="s">
        <v>3</v>
      </c>
      <c r="B16" s="5" t="s">
        <v>16</v>
      </c>
      <c r="C16" s="5">
        <v>1</v>
      </c>
      <c r="D16" s="18">
        <v>5000</v>
      </c>
      <c r="E16" s="18">
        <f>C16*D16</f>
        <v>5000</v>
      </c>
      <c r="F16" s="19">
        <v>5000</v>
      </c>
      <c r="G16" s="19">
        <v>0</v>
      </c>
      <c r="H16" s="13"/>
      <c r="I16" s="2" t="s">
        <v>41</v>
      </c>
      <c r="J16" s="2"/>
      <c r="K16" s="2"/>
      <c r="L16" s="2"/>
      <c r="M16" s="2"/>
      <c r="N16" s="2"/>
      <c r="O16" s="2"/>
      <c r="P16" s="2"/>
      <c r="Q16" s="2"/>
      <c r="R16" s="2"/>
    </row>
    <row r="17" spans="1:18" x14ac:dyDescent="0.2">
      <c r="A17" s="5" t="s">
        <v>27</v>
      </c>
      <c r="B17" s="5" t="s">
        <v>17</v>
      </c>
      <c r="C17" s="5">
        <v>1</v>
      </c>
      <c r="D17" s="18">
        <v>15000</v>
      </c>
      <c r="E17" s="18">
        <f>C17*D17</f>
        <v>15000</v>
      </c>
      <c r="F17" s="19">
        <v>0</v>
      </c>
      <c r="G17" s="19">
        <v>15000</v>
      </c>
      <c r="H17" s="13"/>
      <c r="I17" s="2" t="s">
        <v>42</v>
      </c>
      <c r="J17" s="2"/>
      <c r="K17" s="2"/>
      <c r="L17" s="2"/>
      <c r="M17" s="2"/>
      <c r="N17" s="2"/>
      <c r="O17" s="2"/>
      <c r="P17" s="2"/>
      <c r="Q17" s="2"/>
      <c r="R17" s="2"/>
    </row>
    <row r="18" spans="1:18" x14ac:dyDescent="0.2">
      <c r="A18" s="5" t="s">
        <v>28</v>
      </c>
      <c r="B18" s="5" t="s">
        <v>13</v>
      </c>
      <c r="C18" s="5">
        <v>15</v>
      </c>
      <c r="D18" s="18">
        <v>150</v>
      </c>
      <c r="E18" s="18">
        <f>C18*D18</f>
        <v>2250</v>
      </c>
      <c r="F18" s="19">
        <f>D18*3</f>
        <v>450</v>
      </c>
      <c r="G18" s="19">
        <f>D18*12</f>
        <v>1800</v>
      </c>
      <c r="H18" s="13"/>
      <c r="I18" s="2" t="s">
        <v>43</v>
      </c>
      <c r="J18" s="2"/>
      <c r="K18" s="2"/>
      <c r="L18" s="2"/>
      <c r="M18" s="2"/>
      <c r="N18" s="2"/>
      <c r="O18" s="2"/>
      <c r="P18" s="2"/>
      <c r="Q18" s="2"/>
      <c r="R18" s="2"/>
    </row>
    <row r="19" spans="1:18" x14ac:dyDescent="0.2">
      <c r="A19" s="9" t="s">
        <v>4</v>
      </c>
      <c r="B19" s="9"/>
      <c r="C19" s="9"/>
      <c r="D19" s="25"/>
      <c r="E19" s="25"/>
      <c r="F19" s="26"/>
      <c r="G19" s="26"/>
      <c r="H19" s="13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x14ac:dyDescent="0.2">
      <c r="A20" s="5" t="s">
        <v>18</v>
      </c>
      <c r="B20" s="5" t="s">
        <v>16</v>
      </c>
      <c r="C20" s="5">
        <v>2</v>
      </c>
      <c r="D20" s="18">
        <v>5000</v>
      </c>
      <c r="E20" s="18">
        <f>C20*D20</f>
        <v>10000</v>
      </c>
      <c r="F20" s="19">
        <v>5000</v>
      </c>
      <c r="G20" s="19">
        <v>5000</v>
      </c>
      <c r="H20" s="13"/>
      <c r="I20" s="2" t="s">
        <v>41</v>
      </c>
      <c r="J20" s="2"/>
      <c r="K20" s="2"/>
      <c r="L20" s="2"/>
      <c r="M20" s="2"/>
      <c r="N20" s="2" t="s">
        <v>48</v>
      </c>
      <c r="O20" s="2"/>
      <c r="P20" s="2"/>
      <c r="Q20" s="2"/>
      <c r="R20" s="2"/>
    </row>
    <row r="21" spans="1:18" x14ac:dyDescent="0.2">
      <c r="A21" s="5" t="s">
        <v>19</v>
      </c>
      <c r="B21" s="5" t="s">
        <v>25</v>
      </c>
      <c r="C21" s="5">
        <v>600</v>
      </c>
      <c r="D21" s="18">
        <v>40</v>
      </c>
      <c r="E21" s="18">
        <f>C21*D21</f>
        <v>24000</v>
      </c>
      <c r="F21" s="19">
        <f>E21/17*7</f>
        <v>9882.3529411764703</v>
      </c>
      <c r="G21" s="19">
        <f>E21/17*10</f>
        <v>14117.64705882353</v>
      </c>
      <c r="H21" s="13"/>
      <c r="I21" s="2" t="s">
        <v>44</v>
      </c>
      <c r="J21" s="2"/>
      <c r="K21" s="2"/>
      <c r="L21" s="2"/>
      <c r="M21" s="2"/>
      <c r="N21" s="2"/>
      <c r="O21" s="2"/>
      <c r="P21" s="2"/>
      <c r="Q21" s="2"/>
      <c r="R21" s="2"/>
    </row>
    <row r="22" spans="1:18" x14ac:dyDescent="0.2">
      <c r="A22" s="5" t="s">
        <v>20</v>
      </c>
      <c r="B22" s="5" t="s">
        <v>25</v>
      </c>
      <c r="C22" s="5">
        <v>450</v>
      </c>
      <c r="D22" s="18">
        <v>40</v>
      </c>
      <c r="E22" s="18">
        <f>C22*D22</f>
        <v>18000</v>
      </c>
      <c r="F22" s="19">
        <f>E22/17*7</f>
        <v>7411.7647058823522</v>
      </c>
      <c r="G22" s="19">
        <f>E22/17*10</f>
        <v>10588.235294117647</v>
      </c>
      <c r="H22" s="13"/>
      <c r="I22" s="2" t="s">
        <v>45</v>
      </c>
      <c r="J22" s="2"/>
      <c r="K22" s="2"/>
      <c r="L22" s="2"/>
      <c r="M22" s="2"/>
      <c r="N22" s="2"/>
      <c r="O22" s="2"/>
      <c r="P22" s="2"/>
      <c r="Q22" s="2"/>
      <c r="R22" s="2"/>
    </row>
    <row r="23" spans="1:18" x14ac:dyDescent="0.2">
      <c r="A23" s="9" t="s">
        <v>5</v>
      </c>
      <c r="B23" s="9"/>
      <c r="C23" s="9"/>
      <c r="D23" s="25"/>
      <c r="E23" s="25"/>
      <c r="F23" s="26"/>
      <c r="G23" s="26"/>
      <c r="H23" s="13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x14ac:dyDescent="0.2">
      <c r="A24" s="5" t="s">
        <v>22</v>
      </c>
      <c r="B24" s="5" t="s">
        <v>16</v>
      </c>
      <c r="C24" s="5">
        <v>2</v>
      </c>
      <c r="D24" s="18">
        <v>5000</v>
      </c>
      <c r="E24" s="18">
        <f>C24*D24</f>
        <v>10000</v>
      </c>
      <c r="F24" s="19">
        <v>5000</v>
      </c>
      <c r="G24" s="19">
        <v>5000</v>
      </c>
      <c r="H24" s="13"/>
      <c r="I24" s="2" t="s">
        <v>46</v>
      </c>
      <c r="J24" s="2"/>
      <c r="K24" s="2"/>
      <c r="L24" s="2"/>
      <c r="M24" s="2"/>
      <c r="N24" s="2" t="s">
        <v>49</v>
      </c>
      <c r="O24" s="2"/>
      <c r="P24" s="2"/>
      <c r="Q24" s="2"/>
      <c r="R24" s="2"/>
    </row>
    <row r="25" spans="1:18" x14ac:dyDescent="0.2">
      <c r="A25" s="5" t="s">
        <v>23</v>
      </c>
      <c r="B25" s="5" t="s">
        <v>25</v>
      </c>
      <c r="C25" s="5">
        <v>600</v>
      </c>
      <c r="D25" s="18">
        <v>40</v>
      </c>
      <c r="E25" s="18">
        <f>C25*D25</f>
        <v>24000</v>
      </c>
      <c r="F25" s="19">
        <f>E25/17*7</f>
        <v>9882.3529411764703</v>
      </c>
      <c r="G25" s="19">
        <f>E25/17*10</f>
        <v>14117.64705882353</v>
      </c>
      <c r="H25" s="13"/>
      <c r="I25" s="2" t="s">
        <v>44</v>
      </c>
      <c r="J25" s="2"/>
      <c r="K25" s="2"/>
      <c r="L25" s="2"/>
      <c r="M25" s="2"/>
      <c r="N25" s="2"/>
      <c r="O25" s="2"/>
      <c r="P25" s="2"/>
      <c r="Q25" s="2"/>
      <c r="R25" s="2"/>
    </row>
    <row r="26" spans="1:18" x14ac:dyDescent="0.2">
      <c r="A26" s="5" t="s">
        <v>24</v>
      </c>
      <c r="B26" s="5" t="s">
        <v>25</v>
      </c>
      <c r="C26" s="5">
        <v>450</v>
      </c>
      <c r="D26" s="18">
        <v>40</v>
      </c>
      <c r="E26" s="27">
        <f>C26*D26</f>
        <v>18000</v>
      </c>
      <c r="F26" s="19">
        <f>E26/17*7</f>
        <v>7411.7647058823522</v>
      </c>
      <c r="G26" s="19">
        <f>E26/17*10</f>
        <v>10588.235294117647</v>
      </c>
      <c r="H26" s="13"/>
      <c r="I26" s="2" t="s">
        <v>45</v>
      </c>
      <c r="J26" s="2"/>
      <c r="K26" s="2"/>
      <c r="L26" s="2"/>
      <c r="M26" s="2"/>
      <c r="N26" s="2"/>
      <c r="O26" s="2"/>
      <c r="P26" s="2"/>
      <c r="Q26" s="2"/>
      <c r="R26" s="2"/>
    </row>
    <row r="27" spans="1:18" x14ac:dyDescent="0.2">
      <c r="A27" s="9" t="s">
        <v>6</v>
      </c>
      <c r="B27" s="9"/>
      <c r="C27" s="9"/>
      <c r="D27" s="25"/>
      <c r="E27" s="25"/>
      <c r="F27" s="26"/>
      <c r="G27" s="26"/>
      <c r="H27" s="13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x14ac:dyDescent="0.2">
      <c r="A28" s="5" t="s">
        <v>7</v>
      </c>
      <c r="B28" s="5" t="s">
        <v>26</v>
      </c>
      <c r="C28" s="5">
        <v>10</v>
      </c>
      <c r="D28" s="18">
        <v>20000</v>
      </c>
      <c r="E28" s="18">
        <f>C28*D28</f>
        <v>200000</v>
      </c>
      <c r="F28" s="19">
        <v>0</v>
      </c>
      <c r="G28" s="19">
        <v>200000</v>
      </c>
      <c r="H28" s="13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x14ac:dyDescent="0.2">
      <c r="A29" s="5" t="s">
        <v>8</v>
      </c>
      <c r="B29" s="5" t="s">
        <v>26</v>
      </c>
      <c r="C29" s="5">
        <v>15</v>
      </c>
      <c r="D29" s="18">
        <v>10000</v>
      </c>
      <c r="E29" s="18">
        <f>C29*D29</f>
        <v>150000</v>
      </c>
      <c r="F29" s="19">
        <v>0</v>
      </c>
      <c r="G29" s="19">
        <v>150000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x14ac:dyDescent="0.2">
      <c r="A30" s="5"/>
      <c r="B30" s="5"/>
      <c r="C30" s="5"/>
      <c r="D30" s="18"/>
      <c r="E30" s="27"/>
      <c r="F30" s="19"/>
      <c r="G30" s="19"/>
      <c r="H30" s="13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x14ac:dyDescent="0.2">
      <c r="A31" s="29" t="s">
        <v>12</v>
      </c>
      <c r="B31" s="29"/>
      <c r="C31" s="29"/>
      <c r="D31" s="30"/>
      <c r="E31" s="30">
        <f>SUM(E6:E30)</f>
        <v>748615</v>
      </c>
      <c r="F31" s="30">
        <f>SUM(F6:F29)</f>
        <v>143093.23529411765</v>
      </c>
      <c r="G31" s="30">
        <f>SUM(G6:G29)</f>
        <v>605521.76470588241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x14ac:dyDescent="0.2">
      <c r="A32" s="5" t="s">
        <v>9</v>
      </c>
      <c r="B32" s="31" t="s">
        <v>63</v>
      </c>
      <c r="C32" s="5"/>
      <c r="D32" s="18"/>
      <c r="E32" s="18">
        <f>E31*0.015</f>
        <v>11229.225</v>
      </c>
      <c r="F32" s="18">
        <f t="shared" ref="F32:G32" si="0">F31*0.015</f>
        <v>2146.3985294117647</v>
      </c>
      <c r="G32" s="18">
        <f t="shared" si="0"/>
        <v>9082.8264705882357</v>
      </c>
      <c r="H32" s="2"/>
      <c r="I32" s="2" t="s">
        <v>21</v>
      </c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">
      <c r="A33" s="5"/>
      <c r="B33" s="5"/>
      <c r="C33" s="5"/>
      <c r="D33" s="18"/>
      <c r="E33" s="18"/>
      <c r="F33" s="19"/>
      <c r="G33" s="19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x14ac:dyDescent="0.2">
      <c r="A34" s="29" t="s">
        <v>33</v>
      </c>
      <c r="B34" s="29"/>
      <c r="C34" s="29"/>
      <c r="D34" s="30"/>
      <c r="E34" s="32">
        <f>E31+E32</f>
        <v>759844.22499999998</v>
      </c>
      <c r="F34" s="32">
        <f>F31+F32</f>
        <v>145239.63382352941</v>
      </c>
      <c r="G34" s="32">
        <f t="shared" ref="G34" si="1">G31+G32</f>
        <v>614604.59117647063</v>
      </c>
      <c r="H34" s="33"/>
      <c r="I34" s="2"/>
      <c r="J34" s="13"/>
      <c r="K34" s="2"/>
      <c r="L34" s="2"/>
      <c r="M34" s="2"/>
      <c r="N34" s="2"/>
      <c r="O34" s="2"/>
      <c r="P34" s="2"/>
      <c r="Q34" s="2"/>
      <c r="R34" s="2"/>
    </row>
    <row r="35" spans="1:18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43E5787CD0F444ABCB2F1A39BA22F19" ma:contentTypeVersion="10" ma:contentTypeDescription="Umožňuje vytvoriť nový dokument." ma:contentTypeScope="" ma:versionID="359dcf6e8f9a004bc762000f59fb2189">
  <xsd:schema xmlns:xsd="http://www.w3.org/2001/XMLSchema" xmlns:xs="http://www.w3.org/2001/XMLSchema" xmlns:p="http://schemas.microsoft.com/office/2006/metadata/properties" xmlns:ns3="92225094-e77f-4547-b5ac-30466f50477c" targetNamespace="http://schemas.microsoft.com/office/2006/metadata/properties" ma:root="true" ma:fieldsID="90d83f547eb86cc7008b0c191b07086c" ns3:_="">
    <xsd:import namespace="92225094-e77f-4547-b5ac-30466f50477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225094-e77f-4547-b5ac-30466f5047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87D42A-3A5C-4CB3-B611-7C5BE13CEC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9CDB5C-146D-4DA6-899E-E14D578AB9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225094-e77f-4547-b5ac-30466f5047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DF3B426-C35F-4DD1-9324-D4885FC47794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92225094-e77f-4547-b5ac-30466f50477c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Marta Jašureková</cp:lastModifiedBy>
  <dcterms:created xsi:type="dcterms:W3CDTF">2021-02-21T17:56:16Z</dcterms:created>
  <dcterms:modified xsi:type="dcterms:W3CDTF">2022-05-20T10:31:16Z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0x010100D43E5787CD0F444ABCB2F1A39BA22F19</vt:lpwstr>
  </property>
</Properties>
</file>